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1"/>
  <workbookPr/>
  <mc:AlternateContent xmlns:mc="http://schemas.openxmlformats.org/markup-compatibility/2006">
    <mc:Choice Requires="x15">
      <x15ac:absPath xmlns:x15ac="http://schemas.microsoft.com/office/spreadsheetml/2010/11/ac" url="C:\Users\skyeh\Documents\Ei-Consultants\North Dakota\"/>
    </mc:Choice>
  </mc:AlternateContent>
  <xr:revisionPtr revIDLastSave="0" documentId="13_ncr:1_{446E5EA7-4587-468C-811D-3FBA04949B36}" xr6:coauthVersionLast="47" xr6:coauthVersionMax="47" xr10:uidLastSave="{00000000-0000-0000-0000-000000000000}"/>
  <bookViews>
    <workbookView xWindow="-96" yWindow="-96" windowWidth="19392" windowHeight="10392" xr2:uid="{00000000-000D-0000-FFFF-FFFF00000000}"/>
  </bookViews>
  <sheets>
    <sheet name="About This Tool" sheetId="3" r:id="rId1"/>
    <sheet name="Staff Costs Forecasting Tool" sheetId="1" r:id="rId2"/>
    <sheet name="Revenue Forecasting Example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2" l="1"/>
  <c r="G7" i="2" s="1"/>
  <c r="H7" i="2" s="1"/>
  <c r="J6" i="1"/>
  <c r="J7" i="1"/>
  <c r="J8" i="1"/>
  <c r="E9" i="2"/>
  <c r="G9" i="2" s="1"/>
  <c r="H9" i="2" s="1"/>
  <c r="E8" i="2"/>
  <c r="G8" i="2" s="1"/>
  <c r="H8" i="2" s="1"/>
  <c r="E6" i="2"/>
  <c r="G6" i="2" s="1"/>
  <c r="H6" i="2" s="1"/>
  <c r="G6" i="1" l="1"/>
  <c r="O6" i="1" s="1"/>
  <c r="F7" i="1"/>
  <c r="G7" i="1"/>
  <c r="H7" i="1" s="1"/>
  <c r="F8" i="1"/>
  <c r="G8" i="1"/>
  <c r="K6" i="1"/>
  <c r="F6" i="1"/>
  <c r="F9" i="1" l="1"/>
  <c r="N7" i="1"/>
  <c r="L7" i="1"/>
  <c r="I7" i="1"/>
  <c r="O7" i="1"/>
  <c r="P7" i="1"/>
  <c r="L8" i="1"/>
  <c r="I8" i="1"/>
  <c r="H8" i="1"/>
  <c r="O8" i="1"/>
  <c r="N8" i="1"/>
  <c r="P6" i="1"/>
  <c r="L6" i="1"/>
  <c r="N6" i="1"/>
  <c r="H6" i="1"/>
  <c r="I6" i="1"/>
  <c r="Q7" i="1" l="1"/>
  <c r="S7" i="1" s="1"/>
  <c r="T7" i="1" s="1"/>
  <c r="P8" i="1"/>
  <c r="Q8" i="1" s="1"/>
  <c r="S8" i="1" s="1"/>
  <c r="T8" i="1" s="1"/>
  <c r="Q6" i="1"/>
  <c r="S6" i="1" l="1"/>
  <c r="Q9" i="1"/>
  <c r="T6" i="1" l="1"/>
  <c r="T9" i="1" s="1"/>
  <c r="S9" i="1"/>
</calcChain>
</file>

<file path=xl/sharedStrings.xml><?xml version="1.0" encoding="utf-8"?>
<sst xmlns="http://schemas.openxmlformats.org/spreadsheetml/2006/main" count="45" uniqueCount="40">
  <si>
    <t>About This Tool</t>
  </si>
  <si>
    <r>
      <t xml:space="preserve">The Simple 1915(i) Housing Support Budget Forecasting Tool was created by Ei-Consultants in partnership with CSH. </t>
    </r>
    <r>
      <rPr>
        <b/>
        <sz val="11"/>
        <color theme="1"/>
        <rFont val="Arial"/>
        <family val="2"/>
      </rPr>
      <t>This tool is NOT a substitute for official guidance from DHS.</t>
    </r>
    <r>
      <rPr>
        <sz val="11"/>
        <color theme="1"/>
        <rFont val="Arial"/>
        <family val="2"/>
      </rPr>
      <t xml:space="preserve">
This tool is intended to help your agency think about direct staff costs and revenue. It is intended to be a simplified version of a budgeting tool, meant to visualize how much revenue 1915(i) Housing Support services could generate for your agency, as well as how much billable time each staff person will need to work in order to break even to cover the costs of their pay. Please note that </t>
    </r>
    <r>
      <rPr>
        <b/>
        <sz val="11"/>
        <color theme="1"/>
        <rFont val="Arial"/>
        <family val="2"/>
      </rPr>
      <t>this tool does NOT include all the possible costs associated with Housing Support</t>
    </r>
    <r>
      <rPr>
        <sz val="11"/>
        <color theme="1"/>
        <rFont val="Arial"/>
        <family val="2"/>
      </rPr>
      <t xml:space="preserve"> such as medical billing, staff training, supervising staff, travel, EHR software that you may choose to purchase, etc. A more detailed Services Budget Tool that does include these factors is available on the 1915(i) Technical Assistance webpage hosted on the Grand Forks Housing Authority website.</t>
    </r>
  </si>
  <si>
    <t>Related resources from the HSS-TA Team:</t>
  </si>
  <si>
    <t>1915(i) Technical Assistance webpage</t>
  </si>
  <si>
    <t>CSH Services Budget Tool</t>
  </si>
  <si>
    <t>CSH Services Budget Tool Companion Guide</t>
  </si>
  <si>
    <t>Staff Costs Forecasting Tool</t>
  </si>
  <si>
    <t>PERSONNEL COSTS</t>
  </si>
  <si>
    <t>FRINGE BENEFITS</t>
  </si>
  <si>
    <t>TOTAL</t>
  </si>
  <si>
    <t>Employee</t>
  </si>
  <si>
    <t>Position Title</t>
  </si>
  <si>
    <t>2021 Pay Rate</t>
  </si>
  <si>
    <t>Base Hours</t>
  </si>
  <si>
    <t>Annual Salary</t>
  </si>
  <si>
    <t>FICA</t>
  </si>
  <si>
    <t>Medicare</t>
  </si>
  <si>
    <t>SUTA</t>
  </si>
  <si>
    <t>Life/AD&amp;D Insurance</t>
  </si>
  <si>
    <t>LTD</t>
  </si>
  <si>
    <t>Health Insurance</t>
  </si>
  <si>
    <t>Workers' Comp</t>
  </si>
  <si>
    <t>Retirement</t>
  </si>
  <si>
    <t xml:space="preserve"> Retirement Match</t>
  </si>
  <si>
    <t>Total Fringe Benefits</t>
  </si>
  <si>
    <t>Total Annual Cost</t>
  </si>
  <si>
    <t>Total Monthly Cost</t>
  </si>
  <si>
    <t>John Doe</t>
  </si>
  <si>
    <t>Case Manager</t>
  </si>
  <si>
    <t>Revenue Forecasting Examples</t>
  </si>
  <si>
    <t>1915(i) HOUSING SUPPORT EXAMPLES</t>
  </si>
  <si>
    <t>Position</t>
  </si>
  <si>
    <t>% of time billable</t>
  </si>
  <si>
    <t># of hours worked / week</t>
  </si>
  <si>
    <t># of units / week</t>
  </si>
  <si>
    <t>Rate</t>
  </si>
  <si>
    <t>Total Annual Revenue</t>
  </si>
  <si>
    <t>Total Monthly Revenue</t>
  </si>
  <si>
    <t>Housing Support Worker</t>
  </si>
  <si>
    <t>Note: The total annual cost for John Doe from the Staff Costs Forecasting Tool was $65,123.33. If he only provides 1915(i) Housing Support services, to break even, a little more than 73% of his time needs to be billable: from this tool, we see that an employee dedicating 73% of their time to billable 1915(i) Housing Support services will generate $64,987.52 in annual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</si>
</sst>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00"/>
    <numFmt numFmtId="165" formatCode="_(* #,##0_);_(* \(#,##0\);_(* &quot;-&quot;??_);_(@_)"/>
  </numFmts>
  <fonts count="19">
    <font>
      <sz val="11"/>
      <color theme="1"/>
      <name val="Calibri"/>
      <family val="2"/>
      <scheme val="minor"/>
    </font>
    <font>
      <sz val="10"/>
      <name val="Arial"/>
      <family val="2"/>
    </font>
    <font>
      <b/>
      <sz val="10"/>
      <name val="Arial"/>
      <family val="2"/>
    </font>
    <font>
      <sz val="8"/>
      <name val="Arial"/>
      <family val="2"/>
    </font>
    <font>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20"/>
      <color theme="0"/>
      <name val="Arial"/>
      <family val="2"/>
    </font>
    <font>
      <sz val="20"/>
      <color theme="0"/>
      <name val="Arial"/>
      <family val="2"/>
    </font>
    <font>
      <b/>
      <sz val="12"/>
      <name val="Arial"/>
      <family val="2"/>
    </font>
    <font>
      <b/>
      <sz val="12"/>
      <color theme="0"/>
      <name val="Arial"/>
      <family val="2"/>
    </font>
    <font>
      <b/>
      <sz val="14"/>
      <color theme="1"/>
      <name val="Arial"/>
      <family val="2"/>
    </font>
    <font>
      <sz val="10"/>
      <color theme="0"/>
      <name val="Arial"/>
      <family val="2"/>
    </font>
    <font>
      <sz val="8.5"/>
      <color theme="1"/>
      <name val="Arial"/>
      <family val="2"/>
    </font>
    <font>
      <i/>
      <sz val="8.5"/>
      <color theme="1"/>
      <name val="Arial"/>
      <family val="2"/>
    </font>
    <font>
      <u/>
      <sz val="11"/>
      <color theme="10"/>
      <name val="Calibri"/>
      <family val="2"/>
      <scheme val="minor"/>
    </font>
    <font>
      <u/>
      <sz val="11"/>
      <color theme="10"/>
      <name val="Arial"/>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0F5FA"/>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style="medium">
        <color indexed="64"/>
      </left>
      <right style="thin">
        <color indexed="64"/>
      </right>
      <top style="medium">
        <color indexed="64"/>
      </top>
      <bottom style="thick">
        <color auto="1"/>
      </bottom>
      <diagonal/>
    </border>
    <border>
      <left/>
      <right style="medium">
        <color indexed="64"/>
      </right>
      <top style="medium">
        <color indexed="64"/>
      </top>
      <bottom style="thick">
        <color auto="1"/>
      </bottom>
      <diagonal/>
    </border>
    <border>
      <left/>
      <right/>
      <top style="medium">
        <color indexed="64"/>
      </top>
      <bottom style="thick">
        <color auto="1"/>
      </bottom>
      <diagonal/>
    </border>
    <border>
      <left style="thin">
        <color indexed="64"/>
      </left>
      <right style="thick">
        <color auto="1"/>
      </right>
      <top style="medium">
        <color indexed="64"/>
      </top>
      <bottom style="thick">
        <color auto="1"/>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ck">
        <color auto="1"/>
      </bottom>
      <diagonal/>
    </border>
    <border>
      <left style="medium">
        <color indexed="64"/>
      </left>
      <right/>
      <top style="medium">
        <color indexed="64"/>
      </top>
      <bottom style="thick">
        <color auto="1"/>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thick">
        <color auto="1"/>
      </top>
      <bottom/>
      <diagonal/>
    </border>
    <border>
      <left/>
      <right style="medium">
        <color indexed="64"/>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xf numFmtId="0" fontId="1" fillId="0" borderId="0"/>
    <xf numFmtId="0" fontId="3" fillId="0" borderId="0"/>
    <xf numFmtId="44" fontId="4" fillId="0" borderId="0" applyFont="0" applyFill="0" applyBorder="0" applyAlignment="0" applyProtection="0"/>
    <xf numFmtId="0" fontId="17" fillId="0" borderId="0" applyNumberFormat="0" applyFill="0" applyBorder="0" applyAlignment="0" applyProtection="0"/>
  </cellStyleXfs>
  <cellXfs count="103">
    <xf numFmtId="0" fontId="0" fillId="0" borderId="0" xfId="0"/>
    <xf numFmtId="0" fontId="6" fillId="0" borderId="0" xfId="0" applyFont="1"/>
    <xf numFmtId="0" fontId="8" fillId="0" borderId="0" xfId="0" applyFont="1"/>
    <xf numFmtId="0" fontId="10" fillId="0" borderId="0" xfId="0" applyFont="1"/>
    <xf numFmtId="164" fontId="10" fillId="0" borderId="0" xfId="0" applyNumberFormat="1" applyFont="1"/>
    <xf numFmtId="0" fontId="6" fillId="0" borderId="0" xfId="0" applyFont="1" applyAlignment="1">
      <alignment wrapText="1"/>
    </xf>
    <xf numFmtId="0" fontId="6" fillId="0" borderId="1" xfId="0" applyFont="1" applyBorder="1"/>
    <xf numFmtId="164" fontId="6" fillId="0" borderId="0" xfId="0" applyNumberFormat="1" applyFont="1"/>
    <xf numFmtId="9" fontId="6" fillId="0" borderId="1" xfId="0" applyNumberFormat="1" applyFont="1" applyBorder="1" applyAlignment="1">
      <alignment wrapText="1"/>
    </xf>
    <xf numFmtId="4" fontId="1" fillId="3" borderId="1" xfId="0" applyNumberFormat="1" applyFont="1" applyFill="1" applyBorder="1" applyAlignment="1">
      <alignment wrapText="1"/>
    </xf>
    <xf numFmtId="0" fontId="6" fillId="3" borderId="0" xfId="0" applyFont="1" applyFill="1"/>
    <xf numFmtId="0" fontId="6" fillId="3" borderId="0" xfId="0" applyFont="1" applyFill="1" applyAlignment="1">
      <alignment wrapText="1"/>
    </xf>
    <xf numFmtId="164" fontId="6" fillId="3" borderId="0" xfId="0" applyNumberFormat="1" applyFont="1" applyFill="1"/>
    <xf numFmtId="164" fontId="1" fillId="3" borderId="2" xfId="0" applyNumberFormat="1" applyFont="1" applyFill="1" applyBorder="1" applyAlignment="1">
      <alignment wrapText="1"/>
    </xf>
    <xf numFmtId="164" fontId="1" fillId="3" borderId="3" xfId="0" applyNumberFormat="1" applyFont="1" applyFill="1" applyBorder="1" applyAlignment="1">
      <alignment wrapText="1"/>
    </xf>
    <xf numFmtId="4" fontId="1" fillId="3" borderId="2" xfId="0" applyNumberFormat="1" applyFont="1" applyFill="1" applyBorder="1" applyAlignment="1">
      <alignment wrapText="1"/>
    </xf>
    <xf numFmtId="4" fontId="1" fillId="3" borderId="3" xfId="0" applyNumberFormat="1" applyFont="1" applyFill="1" applyBorder="1" applyAlignment="1">
      <alignment wrapText="1"/>
    </xf>
    <xf numFmtId="4" fontId="1" fillId="3" borderId="4" xfId="0" applyNumberFormat="1" applyFont="1" applyFill="1" applyBorder="1" applyAlignment="1">
      <alignment wrapText="1"/>
    </xf>
    <xf numFmtId="0" fontId="12" fillId="3" borderId="0" xfId="0" applyFont="1" applyFill="1" applyAlignment="1">
      <alignment vertical="center"/>
    </xf>
    <xf numFmtId="0" fontId="1" fillId="3" borderId="9" xfId="2" applyFont="1" applyFill="1" applyBorder="1"/>
    <xf numFmtId="0" fontId="1" fillId="3" borderId="11" xfId="2" applyFont="1" applyFill="1" applyBorder="1"/>
    <xf numFmtId="0" fontId="8" fillId="3" borderId="13" xfId="0" applyFont="1" applyFill="1" applyBorder="1"/>
    <xf numFmtId="0" fontId="8" fillId="3" borderId="14" xfId="0" applyFont="1" applyFill="1" applyBorder="1" applyAlignment="1">
      <alignment wrapText="1"/>
    </xf>
    <xf numFmtId="0" fontId="8" fillId="3" borderId="14" xfId="0" applyFont="1" applyFill="1" applyBorder="1"/>
    <xf numFmtId="0" fontId="12" fillId="3" borderId="14" xfId="0" applyFont="1" applyFill="1" applyBorder="1" applyAlignment="1">
      <alignment vertical="center"/>
    </xf>
    <xf numFmtId="44" fontId="7" fillId="5" borderId="15" xfId="3" applyFont="1" applyFill="1" applyBorder="1"/>
    <xf numFmtId="44" fontId="7" fillId="5" borderId="18" xfId="3" applyFont="1" applyFill="1" applyBorder="1"/>
    <xf numFmtId="0" fontId="1" fillId="3" borderId="5" xfId="1" applyFill="1" applyBorder="1" applyAlignment="1">
      <alignment wrapText="1"/>
    </xf>
    <xf numFmtId="0" fontId="1" fillId="3" borderId="19" xfId="1" applyFill="1" applyBorder="1" applyAlignment="1">
      <alignment wrapText="1"/>
    </xf>
    <xf numFmtId="165" fontId="14" fillId="3" borderId="20" xfId="1" applyNumberFormat="1" applyFont="1" applyFill="1" applyBorder="1" applyAlignment="1">
      <alignment wrapText="1"/>
    </xf>
    <xf numFmtId="0" fontId="8" fillId="3" borderId="21" xfId="0" applyFont="1" applyFill="1" applyBorder="1"/>
    <xf numFmtId="0" fontId="16" fillId="3" borderId="0" xfId="0" applyFont="1" applyFill="1" applyAlignment="1">
      <alignment horizontal="center" vertical="center" wrapText="1"/>
    </xf>
    <xf numFmtId="0" fontId="16" fillId="0" borderId="0" xfId="0" applyFont="1" applyAlignment="1">
      <alignment horizontal="center" vertical="center" wrapText="1"/>
    </xf>
    <xf numFmtId="164" fontId="15" fillId="3" borderId="0" xfId="0" applyNumberFormat="1" applyFont="1" applyFill="1" applyAlignment="1">
      <alignment horizontal="center" vertical="center" wrapText="1"/>
    </xf>
    <xf numFmtId="0" fontId="8" fillId="3" borderId="0" xfId="0" applyFont="1" applyFill="1"/>
    <xf numFmtId="0" fontId="8" fillId="3" borderId="0" xfId="0" applyFont="1" applyFill="1" applyAlignment="1">
      <alignment wrapText="1"/>
    </xf>
    <xf numFmtId="0" fontId="8" fillId="3" borderId="0" xfId="0" applyFont="1" applyFill="1" applyAlignment="1">
      <alignment horizontal="center"/>
    </xf>
    <xf numFmtId="0" fontId="7" fillId="3" borderId="0" xfId="0" applyFont="1" applyFill="1"/>
    <xf numFmtId="44" fontId="7" fillId="3" borderId="0" xfId="3" applyFont="1" applyFill="1" applyBorder="1"/>
    <xf numFmtId="0" fontId="2" fillId="4" borderId="9"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20" xfId="1" applyFont="1" applyFill="1" applyBorder="1" applyAlignment="1">
      <alignment vertical="center"/>
    </xf>
    <xf numFmtId="0" fontId="2"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4" fontId="6" fillId="0" borderId="5" xfId="3" applyFont="1" applyBorder="1"/>
    <xf numFmtId="0" fontId="5" fillId="5" borderId="23" xfId="0" applyFont="1" applyFill="1" applyBorder="1" applyAlignment="1">
      <alignment horizontal="center" vertical="center" wrapText="1"/>
    </xf>
    <xf numFmtId="0" fontId="5"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4" fontId="1" fillId="0" borderId="5" xfId="0" applyNumberFormat="1" applyFont="1" applyBorder="1" applyAlignment="1">
      <alignment wrapText="1"/>
    </xf>
    <xf numFmtId="4" fontId="1" fillId="0" borderId="19" xfId="0" applyNumberFormat="1" applyFont="1" applyBorder="1" applyAlignment="1">
      <alignment wrapText="1"/>
    </xf>
    <xf numFmtId="0" fontId="7" fillId="5" borderId="22" xfId="0" applyFont="1" applyFill="1" applyBorder="1"/>
    <xf numFmtId="0" fontId="2" fillId="4" borderId="24" xfId="0" applyFont="1" applyFill="1" applyBorder="1" applyAlignment="1">
      <alignment horizontal="center" vertical="center" wrapText="1"/>
    </xf>
    <xf numFmtId="41" fontId="1" fillId="3" borderId="5" xfId="1" applyNumberFormat="1" applyFill="1" applyBorder="1" applyAlignment="1">
      <alignment wrapText="1"/>
    </xf>
    <xf numFmtId="41" fontId="1" fillId="3" borderId="19" xfId="1" applyNumberFormat="1" applyFill="1" applyBorder="1" applyAlignment="1">
      <alignment wrapText="1"/>
    </xf>
    <xf numFmtId="0" fontId="2" fillId="4" borderId="24" xfId="1" applyFont="1" applyFill="1" applyBorder="1" applyAlignment="1">
      <alignment horizontal="center" vertical="center" wrapText="1"/>
    </xf>
    <xf numFmtId="44" fontId="7" fillId="5" borderId="27" xfId="3" applyFont="1" applyFill="1" applyBorder="1"/>
    <xf numFmtId="0" fontId="5" fillId="4" borderId="9" xfId="0" applyFont="1" applyFill="1" applyBorder="1" applyAlignment="1">
      <alignment horizontal="center" vertical="center"/>
    </xf>
    <xf numFmtId="0" fontId="5" fillId="5" borderId="30" xfId="0" applyFont="1" applyFill="1" applyBorder="1" applyAlignment="1">
      <alignment horizontal="center" vertical="center" wrapText="1"/>
    </xf>
    <xf numFmtId="0" fontId="6" fillId="0" borderId="9" xfId="0" applyFont="1" applyBorder="1"/>
    <xf numFmtId="0" fontId="10" fillId="3" borderId="35" xfId="0" applyFont="1" applyFill="1" applyBorder="1"/>
    <xf numFmtId="0" fontId="12" fillId="3" borderId="7" xfId="0" applyFont="1" applyFill="1" applyBorder="1" applyAlignment="1">
      <alignment vertical="center"/>
    </xf>
    <xf numFmtId="44" fontId="2" fillId="7" borderId="25" xfId="3" applyFont="1" applyFill="1" applyBorder="1" applyAlignment="1">
      <alignment wrapText="1"/>
    </xf>
    <xf numFmtId="44" fontId="2" fillId="7" borderId="26" xfId="3" applyFont="1" applyFill="1" applyBorder="1" applyAlignment="1">
      <alignment wrapText="1"/>
    </xf>
    <xf numFmtId="44" fontId="2" fillId="7" borderId="25" xfId="3" applyFont="1" applyFill="1" applyBorder="1"/>
    <xf numFmtId="44" fontId="2" fillId="7" borderId="26" xfId="3" applyFont="1" applyFill="1" applyBorder="1"/>
    <xf numFmtId="44" fontId="2" fillId="7" borderId="2" xfId="3" applyFont="1" applyFill="1" applyBorder="1"/>
    <xf numFmtId="44" fontId="7" fillId="7" borderId="10" xfId="3" applyFont="1" applyFill="1" applyBorder="1"/>
    <xf numFmtId="44" fontId="2" fillId="7" borderId="3" xfId="3" applyFont="1" applyFill="1" applyBorder="1"/>
    <xf numFmtId="44" fontId="7" fillId="7" borderId="12" xfId="3" applyFont="1" applyFill="1" applyBorder="1"/>
    <xf numFmtId="44" fontId="5" fillId="7" borderId="2" xfId="3" applyFont="1" applyFill="1" applyBorder="1"/>
    <xf numFmtId="44" fontId="5" fillId="7" borderId="10" xfId="3" applyFont="1" applyFill="1" applyBorder="1"/>
    <xf numFmtId="9" fontId="6" fillId="0" borderId="31" xfId="0" applyNumberFormat="1" applyFont="1" applyBorder="1" applyAlignment="1">
      <alignment wrapText="1"/>
    </xf>
    <xf numFmtId="0" fontId="6" fillId="0" borderId="31" xfId="0" applyFont="1" applyBorder="1"/>
    <xf numFmtId="44" fontId="6" fillId="0" borderId="32" xfId="3" applyFont="1" applyBorder="1"/>
    <xf numFmtId="44" fontId="5" fillId="7" borderId="33" xfId="3" applyFont="1" applyFill="1" applyBorder="1"/>
    <xf numFmtId="44" fontId="5" fillId="7" borderId="34" xfId="3" applyFont="1" applyFill="1" applyBorder="1"/>
    <xf numFmtId="0" fontId="9" fillId="0" borderId="0" xfId="0" applyFont="1"/>
    <xf numFmtId="0" fontId="18" fillId="0" borderId="0" xfId="4" applyFont="1"/>
    <xf numFmtId="0" fontId="9" fillId="2" borderId="0" xfId="0" applyFont="1" applyFill="1" applyAlignment="1">
      <alignment horizontal="left"/>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8" fillId="3" borderId="22" xfId="0" applyFont="1" applyFill="1" applyBorder="1" applyAlignment="1">
      <alignment horizontal="center"/>
    </xf>
    <xf numFmtId="0" fontId="8" fillId="3" borderId="17" xfId="0" applyFont="1" applyFill="1" applyBorder="1" applyAlignment="1">
      <alignment horizontal="center"/>
    </xf>
    <xf numFmtId="0" fontId="8" fillId="3" borderId="16" xfId="0" applyFont="1" applyFill="1" applyBorder="1" applyAlignment="1">
      <alignment horizontal="center"/>
    </xf>
    <xf numFmtId="0" fontId="9" fillId="0" borderId="0" xfId="0" applyFont="1" applyAlignment="1">
      <alignment horizontal="center"/>
    </xf>
    <xf numFmtId="0" fontId="11" fillId="6" borderId="35"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3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36" xfId="0" applyFont="1" applyFill="1" applyBorder="1" applyAlignment="1">
      <alignment horizontal="center" vertical="center"/>
    </xf>
    <xf numFmtId="0" fontId="11" fillId="6" borderId="35" xfId="0" applyFont="1" applyFill="1" applyBorder="1" applyAlignment="1">
      <alignment horizontal="center"/>
    </xf>
    <xf numFmtId="0" fontId="11" fillId="6" borderId="8"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11" fillId="6" borderId="28" xfId="0" applyFont="1" applyFill="1" applyBorder="1" applyAlignment="1">
      <alignment horizontal="center"/>
    </xf>
    <xf numFmtId="0" fontId="11" fillId="6" borderId="29" xfId="0" applyFont="1" applyFill="1" applyBorder="1" applyAlignment="1">
      <alignment horizontal="center"/>
    </xf>
    <xf numFmtId="0" fontId="11" fillId="6" borderId="7" xfId="0" applyFont="1" applyFill="1" applyBorder="1" applyAlignment="1">
      <alignment horizontal="center"/>
    </xf>
    <xf numFmtId="0" fontId="13" fillId="0" borderId="0" xfId="0" applyFont="1" applyAlignment="1">
      <alignment horizontal="center"/>
    </xf>
    <xf numFmtId="0" fontId="8" fillId="0" borderId="7" xfId="0" applyFont="1" applyBorder="1" applyAlignment="1">
      <alignment horizontal="left" wrapText="1"/>
    </xf>
  </cellXfs>
  <cellStyles count="5">
    <cellStyle name="Currency" xfId="3" builtinId="4"/>
    <cellStyle name="Hyperlink" xfId="4" builtinId="8"/>
    <cellStyle name="Normal" xfId="0" builtinId="0"/>
    <cellStyle name="Normal_finalbud.GF01-350-001" xfId="1" xr:uid="{00000000-0005-0000-0000-000001000000}"/>
    <cellStyle name="Normal_FY06 Budgets Gaming Reimb" xfId="2" xr:uid="{00000000-0005-0000-0000-000002000000}"/>
  </cellStyles>
  <dxfs count="0"/>
  <tableStyles count="0" defaultTableStyle="TableStyleMedium2" defaultPivotStyle="PivotStyleLight16"/>
  <colors>
    <mruColors>
      <color rgb="FFF0F5FA"/>
      <color rgb="FFF9FBFD"/>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hegfha.org/1915i.html" TargetMode="External"/><Relationship Id="rId2" Type="http://schemas.openxmlformats.org/officeDocument/2006/relationships/hyperlink" Target="https://drive.google.com/file/d/18gtJrnmBQCztSUWV1S6RRV2E_DLaJjdh/view" TargetMode="External"/><Relationship Id="rId1" Type="http://schemas.openxmlformats.org/officeDocument/2006/relationships/hyperlink" Target="https://drive.google.com/file/d/1QNeT7E65pU5BFPzmdhX92sTB-YquojMn/vie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2F2C-F290-4B43-AB13-2E20A79A6A6F}">
  <dimension ref="B1:T9"/>
  <sheetViews>
    <sheetView showGridLines="0" tabSelected="1" workbookViewId="0">
      <selection activeCell="I10" sqref="I10"/>
    </sheetView>
  </sheetViews>
  <sheetFormatPr defaultRowHeight="14.45"/>
  <cols>
    <col min="1" max="1" width="0.85546875" customWidth="1"/>
  </cols>
  <sheetData>
    <row r="1" spans="2:20" ht="4.5" customHeight="1"/>
    <row r="2" spans="2:20" ht="25.15">
      <c r="B2" s="81" t="s">
        <v>0</v>
      </c>
      <c r="C2" s="81"/>
      <c r="D2" s="81"/>
      <c r="E2" s="81"/>
      <c r="F2" s="81"/>
      <c r="G2" s="81"/>
      <c r="H2" s="81"/>
      <c r="I2" s="81"/>
      <c r="J2" s="81"/>
      <c r="K2" s="81"/>
      <c r="L2" s="79"/>
      <c r="M2" s="79"/>
      <c r="N2" s="79"/>
      <c r="O2" s="79"/>
      <c r="P2" s="79"/>
      <c r="Q2" s="79"/>
      <c r="R2" s="79"/>
      <c r="S2" s="79"/>
      <c r="T2" s="79"/>
    </row>
    <row r="3" spans="2:20" ht="10.5" customHeight="1" thickBot="1"/>
    <row r="4" spans="2:20" ht="154.15" customHeight="1" thickTop="1" thickBot="1">
      <c r="B4" s="82" t="s">
        <v>1</v>
      </c>
      <c r="C4" s="83"/>
      <c r="D4" s="83"/>
      <c r="E4" s="83"/>
      <c r="F4" s="83"/>
      <c r="G4" s="83"/>
      <c r="H4" s="83"/>
      <c r="I4" s="83"/>
      <c r="J4" s="83"/>
      <c r="K4" s="84"/>
    </row>
    <row r="5" spans="2:20" ht="14.65" thickTop="1"/>
    <row r="6" spans="2:20">
      <c r="B6" s="1" t="s">
        <v>2</v>
      </c>
    </row>
    <row r="7" spans="2:20">
      <c r="B7" s="80" t="s">
        <v>3</v>
      </c>
    </row>
    <row r="8" spans="2:20">
      <c r="B8" s="80" t="s">
        <v>4</v>
      </c>
    </row>
    <row r="9" spans="2:20">
      <c r="B9" s="80" t="s">
        <v>5</v>
      </c>
    </row>
  </sheetData>
  <mergeCells count="2">
    <mergeCell ref="B2:K2"/>
    <mergeCell ref="B4:K4"/>
  </mergeCells>
  <hyperlinks>
    <hyperlink ref="B8" r:id="rId1" xr:uid="{46A20E93-0FAD-4569-B6A5-380957AC1312}"/>
    <hyperlink ref="B9" r:id="rId2" xr:uid="{8DAF2C61-B4A4-4ABE-A683-4E23CA450FBC}"/>
    <hyperlink ref="B7" r:id="rId3" xr:uid="{97E8E13B-6354-47ED-B8AB-B12B7FEAE117}"/>
  </hyperlinks>
  <pageMargins left="0.7" right="0.7" top="0.75" bottom="0.75" header="0.3" footer="0.3"/>
  <pageSetup orientation="portrait" horizontalDpi="4294967293"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1"/>
  <sheetViews>
    <sheetView showGridLines="0" zoomScaleNormal="100" workbookViewId="0">
      <selection activeCell="P6" sqref="P6"/>
    </sheetView>
  </sheetViews>
  <sheetFormatPr defaultColWidth="8.85546875" defaultRowHeight="13.9"/>
  <cols>
    <col min="1" max="1" width="0.85546875" style="1" customWidth="1"/>
    <col min="2" max="2" width="23.85546875" style="1" bestFit="1" customWidth="1"/>
    <col min="3" max="3" width="11" style="5" customWidth="1"/>
    <col min="4" max="4" width="10.7109375" style="1" customWidth="1"/>
    <col min="5" max="5" width="11.85546875" style="1" bestFit="1" customWidth="1"/>
    <col min="6" max="6" width="13.28515625" style="1" bestFit="1" customWidth="1"/>
    <col min="7" max="7" width="1.42578125" style="1" customWidth="1"/>
    <col min="8" max="8" width="8.28515625" style="1" customWidth="1"/>
    <col min="9" max="9" width="9.140625" style="1" bestFit="1" customWidth="1"/>
    <col min="10" max="10" width="7.28515625" style="1" customWidth="1"/>
    <col min="11" max="11" width="9.7109375" style="1" customWidth="1"/>
    <col min="12" max="12" width="7" style="1" customWidth="1"/>
    <col min="13" max="13" width="9.42578125" style="1" customWidth="1"/>
    <col min="14" max="14" width="8.7109375" style="1" customWidth="1"/>
    <col min="15" max="15" width="10.42578125" style="1" customWidth="1"/>
    <col min="16" max="16" width="10.140625" style="1" customWidth="1"/>
    <col min="17" max="17" width="12.7109375" style="1" customWidth="1"/>
    <col min="18" max="18" width="1.42578125" style="1" customWidth="1"/>
    <col min="19" max="19" width="11.140625" style="1" bestFit="1" customWidth="1"/>
    <col min="20" max="20" width="11.85546875" style="7" customWidth="1"/>
    <col min="21" max="21" width="9.28515625" style="7" bestFit="1" customWidth="1"/>
    <col min="22" max="16384" width="8.85546875" style="1"/>
  </cols>
  <sheetData>
    <row r="1" spans="2:21" ht="4.5" customHeight="1"/>
    <row r="2" spans="2:21" s="3" customFormat="1" ht="25.15">
      <c r="B2" s="81" t="s">
        <v>6</v>
      </c>
      <c r="C2" s="81"/>
      <c r="D2" s="81"/>
      <c r="E2" s="81"/>
      <c r="F2" s="81"/>
      <c r="G2" s="81"/>
      <c r="H2" s="81"/>
      <c r="I2" s="81"/>
      <c r="J2" s="81"/>
      <c r="K2" s="81"/>
      <c r="L2" s="81"/>
      <c r="M2" s="81"/>
      <c r="N2" s="81"/>
      <c r="O2" s="81"/>
      <c r="P2" s="81"/>
      <c r="Q2" s="81"/>
      <c r="R2" s="81"/>
      <c r="S2" s="81"/>
      <c r="T2" s="81"/>
      <c r="U2" s="4"/>
    </row>
    <row r="3" spans="2:21" s="3" customFormat="1" ht="10.5" customHeight="1" thickBot="1">
      <c r="B3" s="88"/>
      <c r="C3" s="88"/>
      <c r="D3" s="88"/>
      <c r="E3" s="88"/>
      <c r="F3" s="88"/>
      <c r="G3" s="88"/>
      <c r="H3" s="88"/>
      <c r="I3" s="88"/>
      <c r="J3" s="88"/>
      <c r="K3" s="88"/>
      <c r="L3" s="88"/>
      <c r="M3" s="88"/>
      <c r="N3" s="88"/>
      <c r="O3" s="88"/>
      <c r="P3" s="88"/>
      <c r="Q3" s="88"/>
      <c r="R3" s="88"/>
      <c r="S3" s="88"/>
      <c r="T3" s="88"/>
      <c r="U3" s="4"/>
    </row>
    <row r="4" spans="2:21" s="3" customFormat="1" ht="25.9" thickTop="1" thickBot="1">
      <c r="B4" s="96"/>
      <c r="C4" s="97"/>
      <c r="D4" s="89" t="s">
        <v>7</v>
      </c>
      <c r="E4" s="90"/>
      <c r="F4" s="91"/>
      <c r="G4" s="62"/>
      <c r="H4" s="89" t="s">
        <v>8</v>
      </c>
      <c r="I4" s="92"/>
      <c r="J4" s="92"/>
      <c r="K4" s="92"/>
      <c r="L4" s="92"/>
      <c r="M4" s="92"/>
      <c r="N4" s="92"/>
      <c r="O4" s="92"/>
      <c r="P4" s="92"/>
      <c r="Q4" s="93"/>
      <c r="R4" s="63"/>
      <c r="S4" s="94" t="s">
        <v>9</v>
      </c>
      <c r="T4" s="95"/>
      <c r="U4" s="4"/>
    </row>
    <row r="5" spans="2:21" s="2" customFormat="1" ht="36.950000000000003">
      <c r="B5" s="39" t="s">
        <v>10</v>
      </c>
      <c r="C5" s="40" t="s">
        <v>11</v>
      </c>
      <c r="D5" s="41" t="s">
        <v>12</v>
      </c>
      <c r="E5" s="40" t="s">
        <v>13</v>
      </c>
      <c r="F5" s="57" t="s">
        <v>14</v>
      </c>
      <c r="G5" s="42"/>
      <c r="H5" s="41" t="s">
        <v>15</v>
      </c>
      <c r="I5" s="43" t="s">
        <v>16</v>
      </c>
      <c r="J5" s="43" t="s">
        <v>17</v>
      </c>
      <c r="K5" s="43" t="s">
        <v>18</v>
      </c>
      <c r="L5" s="43" t="s">
        <v>19</v>
      </c>
      <c r="M5" s="43" t="s">
        <v>20</v>
      </c>
      <c r="N5" s="44" t="s">
        <v>21</v>
      </c>
      <c r="O5" s="43" t="s">
        <v>22</v>
      </c>
      <c r="P5" s="50" t="s">
        <v>23</v>
      </c>
      <c r="Q5" s="54" t="s">
        <v>24</v>
      </c>
      <c r="R5" s="18"/>
      <c r="S5" s="41" t="s">
        <v>25</v>
      </c>
      <c r="T5" s="45" t="s">
        <v>26</v>
      </c>
    </row>
    <row r="6" spans="2:21" ht="24.95">
      <c r="B6" s="19" t="s">
        <v>27</v>
      </c>
      <c r="C6" s="27" t="s">
        <v>28</v>
      </c>
      <c r="D6" s="13">
        <v>22</v>
      </c>
      <c r="E6" s="55">
        <v>2080</v>
      </c>
      <c r="F6" s="64">
        <f>D6*E6</f>
        <v>45760</v>
      </c>
      <c r="G6" s="29">
        <f>+E6*D6</f>
        <v>45760</v>
      </c>
      <c r="H6" s="15">
        <f>+G6*0.062</f>
        <v>2837.12</v>
      </c>
      <c r="I6" s="9">
        <f>+G6*0.0145</f>
        <v>663.52</v>
      </c>
      <c r="J6" s="9">
        <f>+G6*0.017</f>
        <v>777.92000000000007</v>
      </c>
      <c r="K6" s="9">
        <f>27*12</f>
        <v>324</v>
      </c>
      <c r="L6" s="9">
        <f>+((G6/12)*0.93/100)*12</f>
        <v>425.5680000000001</v>
      </c>
      <c r="M6" s="9">
        <v>11132</v>
      </c>
      <c r="N6" s="9">
        <f>+G6*0.01</f>
        <v>457.6</v>
      </c>
      <c r="O6" s="9">
        <f>+G6*0.03</f>
        <v>1372.8</v>
      </c>
      <c r="P6" s="51">
        <f>+G6*0.03</f>
        <v>1372.8</v>
      </c>
      <c r="Q6" s="66">
        <f>SUM(H6:P6)</f>
        <v>19363.327999999998</v>
      </c>
      <c r="R6" s="18"/>
      <c r="S6" s="68">
        <f>F6+Q6</f>
        <v>65123.327999999994</v>
      </c>
      <c r="T6" s="69">
        <f>S6/12</f>
        <v>5426.9439999999995</v>
      </c>
      <c r="U6" s="1"/>
    </row>
    <row r="7" spans="2:21" ht="13.9" customHeight="1">
      <c r="B7" s="19"/>
      <c r="C7" s="27"/>
      <c r="D7" s="13"/>
      <c r="E7" s="55">
        <v>2080</v>
      </c>
      <c r="F7" s="64">
        <f>D7*E7</f>
        <v>0</v>
      </c>
      <c r="G7" s="29">
        <f>+E7*D7</f>
        <v>0</v>
      </c>
      <c r="H7" s="15">
        <f>+G7*0.062</f>
        <v>0</v>
      </c>
      <c r="I7" s="9">
        <f>+G7*0.0145</f>
        <v>0</v>
      </c>
      <c r="J7" s="9">
        <f t="shared" ref="J7:J8" si="0">G7*0.017</f>
        <v>0</v>
      </c>
      <c r="K7" s="9">
        <v>0</v>
      </c>
      <c r="L7" s="9">
        <f>+((G7/12)*0.93/100)*12</f>
        <v>0</v>
      </c>
      <c r="M7" s="9">
        <v>0</v>
      </c>
      <c r="N7" s="9">
        <f>+G7*0.01</f>
        <v>0</v>
      </c>
      <c r="O7" s="9">
        <f>+G7*0.03</f>
        <v>0</v>
      </c>
      <c r="P7" s="51">
        <f>+G7*0.03</f>
        <v>0</v>
      </c>
      <c r="Q7" s="66">
        <f>SUM(H7:P7)</f>
        <v>0</v>
      </c>
      <c r="R7" s="18"/>
      <c r="S7" s="68">
        <f>F7+Q7</f>
        <v>0</v>
      </c>
      <c r="T7" s="69">
        <f>S7/12</f>
        <v>0</v>
      </c>
      <c r="U7" s="1"/>
    </row>
    <row r="8" spans="2:21" ht="14.1" customHeight="1" thickBot="1">
      <c r="B8" s="20"/>
      <c r="C8" s="28"/>
      <c r="D8" s="14"/>
      <c r="E8" s="56">
        <v>2080</v>
      </c>
      <c r="F8" s="65">
        <f t="shared" ref="F8" si="1">D8*E8</f>
        <v>0</v>
      </c>
      <c r="G8" s="29">
        <f t="shared" ref="G8" si="2">+E8*D8</f>
        <v>0</v>
      </c>
      <c r="H8" s="16">
        <f t="shared" ref="H8" si="3">+G8*0.062</f>
        <v>0</v>
      </c>
      <c r="I8" s="17">
        <f>+G8*0.0145</f>
        <v>0</v>
      </c>
      <c r="J8" s="9">
        <f t="shared" si="0"/>
        <v>0</v>
      </c>
      <c r="K8" s="17">
        <v>0</v>
      </c>
      <c r="L8" s="17">
        <f t="shared" ref="L8" si="4">+((G8/12)*0.93/100)*12</f>
        <v>0</v>
      </c>
      <c r="M8" s="17">
        <v>0</v>
      </c>
      <c r="N8" s="17">
        <f t="shared" ref="N8" si="5">+G8*0.01</f>
        <v>0</v>
      </c>
      <c r="O8" s="17">
        <f>+G8*0.03</f>
        <v>0</v>
      </c>
      <c r="P8" s="52">
        <f>+H8*0.03</f>
        <v>0</v>
      </c>
      <c r="Q8" s="67">
        <f t="shared" ref="Q8" si="6">SUM(H8:P8)</f>
        <v>0</v>
      </c>
      <c r="R8" s="18"/>
      <c r="S8" s="70">
        <f t="shared" ref="S8" si="7">F8+Q8</f>
        <v>0</v>
      </c>
      <c r="T8" s="71">
        <f t="shared" ref="T8" si="8">S8/12</f>
        <v>0</v>
      </c>
      <c r="U8" s="1"/>
    </row>
    <row r="9" spans="2:21" ht="14.1" customHeight="1" thickBot="1">
      <c r="B9" s="21"/>
      <c r="C9" s="22"/>
      <c r="D9" s="30"/>
      <c r="E9" s="53" t="s">
        <v>9</v>
      </c>
      <c r="F9" s="58">
        <f>SUM(F6:F8)</f>
        <v>45760</v>
      </c>
      <c r="G9" s="23"/>
      <c r="H9" s="85"/>
      <c r="I9" s="86"/>
      <c r="J9" s="86"/>
      <c r="K9" s="86"/>
      <c r="L9" s="86"/>
      <c r="M9" s="86"/>
      <c r="N9" s="86"/>
      <c r="O9" s="87"/>
      <c r="P9" s="53" t="s">
        <v>9</v>
      </c>
      <c r="Q9" s="58">
        <f>SUM(Q6:Q8)</f>
        <v>19363.327999999998</v>
      </c>
      <c r="R9" s="24"/>
      <c r="S9" s="25">
        <f>SUM(S6:S8)</f>
        <v>65123.327999999994</v>
      </c>
      <c r="T9" s="26">
        <f>SUM(T6:T8)</f>
        <v>5426.9439999999995</v>
      </c>
      <c r="U9" s="1"/>
    </row>
    <row r="10" spans="2:21" ht="4.5" customHeight="1" thickTop="1">
      <c r="B10" s="34"/>
      <c r="C10" s="35"/>
      <c r="D10" s="34"/>
      <c r="E10" s="37"/>
      <c r="F10" s="38"/>
      <c r="G10" s="34"/>
      <c r="H10" s="36"/>
      <c r="I10" s="36"/>
      <c r="J10" s="36"/>
      <c r="K10" s="36"/>
      <c r="L10" s="36"/>
      <c r="M10" s="36"/>
      <c r="N10" s="36"/>
      <c r="O10" s="36"/>
      <c r="P10" s="37"/>
      <c r="Q10" s="38"/>
      <c r="R10" s="18"/>
      <c r="S10" s="38"/>
      <c r="T10" s="38"/>
      <c r="U10" s="1"/>
    </row>
    <row r="11" spans="2:21" ht="15">
      <c r="B11" s="10"/>
      <c r="C11" s="11"/>
      <c r="D11" s="10"/>
      <c r="E11" s="10"/>
      <c r="F11" s="10"/>
      <c r="G11" s="10"/>
      <c r="H11" s="31"/>
      <c r="I11" s="31"/>
      <c r="J11" s="31"/>
      <c r="K11" s="31"/>
      <c r="L11" s="31"/>
      <c r="M11" s="31"/>
      <c r="N11" s="31"/>
      <c r="O11" s="31"/>
      <c r="P11" s="32"/>
      <c r="Q11" s="33"/>
      <c r="R11" s="18"/>
      <c r="S11" s="12"/>
      <c r="T11" s="12"/>
      <c r="U11" s="1"/>
    </row>
  </sheetData>
  <mergeCells count="7">
    <mergeCell ref="H9:O9"/>
    <mergeCell ref="B3:T3"/>
    <mergeCell ref="B2:T2"/>
    <mergeCell ref="D4:F4"/>
    <mergeCell ref="H4:Q4"/>
    <mergeCell ref="S4:T4"/>
    <mergeCell ref="B4:C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768B-E305-4FFB-93DB-21716578377B}">
  <dimension ref="B1:H10"/>
  <sheetViews>
    <sheetView showGridLines="0" workbookViewId="0">
      <selection activeCell="B10" sqref="B10:H10"/>
    </sheetView>
  </sheetViews>
  <sheetFormatPr defaultColWidth="8.85546875" defaultRowHeight="13.9"/>
  <cols>
    <col min="1" max="1" width="0.85546875" style="1" customWidth="1"/>
    <col min="2" max="2" width="26.28515625" style="1" bestFit="1" customWidth="1"/>
    <col min="3" max="3" width="15" style="1" customWidth="1"/>
    <col min="4" max="4" width="14.28515625" style="1" customWidth="1"/>
    <col min="5" max="5" width="14.85546875" style="1" customWidth="1"/>
    <col min="6" max="6" width="17.7109375" style="1" customWidth="1"/>
    <col min="7" max="7" width="14.7109375" style="1" customWidth="1"/>
    <col min="8" max="8" width="15" style="1" customWidth="1"/>
    <col min="9" max="16384" width="8.85546875" style="1"/>
  </cols>
  <sheetData>
    <row r="1" spans="2:8" ht="4.5" customHeight="1"/>
    <row r="2" spans="2:8" ht="25.15">
      <c r="B2" s="81" t="s">
        <v>29</v>
      </c>
      <c r="C2" s="81"/>
      <c r="D2" s="81"/>
      <c r="E2" s="81"/>
      <c r="F2" s="81"/>
      <c r="G2" s="81"/>
      <c r="H2" s="81"/>
    </row>
    <row r="3" spans="2:8" ht="9" customHeight="1" thickBot="1">
      <c r="B3" s="101"/>
      <c r="C3" s="101"/>
      <c r="D3" s="101"/>
      <c r="E3" s="101"/>
      <c r="F3" s="101"/>
      <c r="G3" s="101"/>
      <c r="H3" s="101"/>
    </row>
    <row r="4" spans="2:8" ht="15.6" thickTop="1" thickBot="1">
      <c r="B4" s="98" t="s">
        <v>30</v>
      </c>
      <c r="C4" s="99"/>
      <c r="D4" s="99"/>
      <c r="E4" s="99"/>
      <c r="F4" s="99"/>
      <c r="G4" s="100"/>
      <c r="H4" s="95"/>
    </row>
    <row r="5" spans="2:8" ht="28.15">
      <c r="B5" s="59" t="s">
        <v>31</v>
      </c>
      <c r="C5" s="46" t="s">
        <v>32</v>
      </c>
      <c r="D5" s="46" t="s">
        <v>33</v>
      </c>
      <c r="E5" s="46" t="s">
        <v>34</v>
      </c>
      <c r="F5" s="49" t="s">
        <v>35</v>
      </c>
      <c r="G5" s="48" t="s">
        <v>36</v>
      </c>
      <c r="H5" s="60" t="s">
        <v>37</v>
      </c>
    </row>
    <row r="6" spans="2:8" ht="14.1">
      <c r="B6" s="61" t="s">
        <v>38</v>
      </c>
      <c r="C6" s="8">
        <v>0.75</v>
      </c>
      <c r="D6" s="6">
        <v>40</v>
      </c>
      <c r="E6" s="6">
        <f>((C6*D6)*4)</f>
        <v>120</v>
      </c>
      <c r="F6" s="47">
        <v>10.7</v>
      </c>
      <c r="G6" s="72">
        <f>F6*E6*52</f>
        <v>66768</v>
      </c>
      <c r="H6" s="73">
        <f>G6/12</f>
        <v>5564</v>
      </c>
    </row>
    <row r="7" spans="2:8" ht="14.1">
      <c r="B7" s="61" t="s">
        <v>38</v>
      </c>
      <c r="C7" s="8">
        <v>0.73</v>
      </c>
      <c r="D7" s="6">
        <v>40</v>
      </c>
      <c r="E7" s="6">
        <f>((C7*D7)*4)</f>
        <v>116.8</v>
      </c>
      <c r="F7" s="47">
        <v>10.7</v>
      </c>
      <c r="G7" s="72">
        <f>F7*E7*52</f>
        <v>64987.519999999997</v>
      </c>
      <c r="H7" s="73">
        <f>G7/12</f>
        <v>5415.6266666666661</v>
      </c>
    </row>
    <row r="8" spans="2:8" ht="14.1">
      <c r="B8" s="61" t="s">
        <v>38</v>
      </c>
      <c r="C8" s="8">
        <v>0.65</v>
      </c>
      <c r="D8" s="6">
        <v>40</v>
      </c>
      <c r="E8" s="6">
        <f>((C8*D8)*4)</f>
        <v>104</v>
      </c>
      <c r="F8" s="47">
        <v>10.7</v>
      </c>
      <c r="G8" s="72">
        <f>F8*E8*52</f>
        <v>57865.599999999999</v>
      </c>
      <c r="H8" s="73">
        <f>G8/12</f>
        <v>4822.1333333333332</v>
      </c>
    </row>
    <row r="9" spans="2:8" ht="14.45" thickBot="1">
      <c r="B9" s="61" t="s">
        <v>38</v>
      </c>
      <c r="C9" s="74">
        <v>0.55000000000000004</v>
      </c>
      <c r="D9" s="75">
        <v>40</v>
      </c>
      <c r="E9" s="75">
        <f>((C9*D9)*4)</f>
        <v>88</v>
      </c>
      <c r="F9" s="76">
        <v>10.7</v>
      </c>
      <c r="G9" s="77">
        <f>F9*E9*52</f>
        <v>48963.199999999997</v>
      </c>
      <c r="H9" s="78">
        <f>G9/12</f>
        <v>4080.2666666666664</v>
      </c>
    </row>
    <row r="10" spans="2:8" ht="56.1" customHeight="1" thickTop="1">
      <c r="B10" s="102" t="s">
        <v>39</v>
      </c>
      <c r="C10" s="102"/>
      <c r="D10" s="102"/>
      <c r="E10" s="102"/>
      <c r="F10" s="102"/>
      <c r="G10" s="102"/>
      <c r="H10" s="102"/>
    </row>
  </sheetData>
  <mergeCells count="4">
    <mergeCell ref="B2:H2"/>
    <mergeCell ref="B4:H4"/>
    <mergeCell ref="B3:H3"/>
    <mergeCell ref="B10:H10"/>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44814CE9C1394D85BEE9CB503172B7" ma:contentTypeVersion="14" ma:contentTypeDescription="Create a new document." ma:contentTypeScope="" ma:versionID="e01b40c68fa23132dc5d98bb164bcb47">
  <xsd:schema xmlns:xsd="http://www.w3.org/2001/XMLSchema" xmlns:xs="http://www.w3.org/2001/XMLSchema" xmlns:p="http://schemas.microsoft.com/office/2006/metadata/properties" xmlns:ns1="http://schemas.microsoft.com/sharepoint/v3" xmlns:ns2="56e15c6e-8ede-43eb-83b1-a7323c75a442" xmlns:ns3="22fc4e75-b06a-47b2-b30d-e3117e048cc2" targetNamespace="http://schemas.microsoft.com/office/2006/metadata/properties" ma:root="true" ma:fieldsID="3538d50864d953b4e355e410df24dbbe" ns1:_="" ns2:_="" ns3:_="">
    <xsd:import namespace="http://schemas.microsoft.com/sharepoint/v3"/>
    <xsd:import namespace="56e15c6e-8ede-43eb-83b1-a7323c75a442"/>
    <xsd:import namespace="22fc4e75-b06a-47b2-b30d-e3117e048c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LengthInSeconds" minOccurs="0"/>
                <xsd:element ref="ns3:MediaServiceAutoKeyPoints" minOccurs="0"/>
                <xsd:element ref="ns3:MediaServiceKeyPoints" minOccurs="0"/>
                <xsd:element ref="ns3:MediaServiceDateTaken"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e15c6e-8ede-43eb-83b1-a7323c75a4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fc4e75-b06a-47b2-b30d-e3117e048c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AE96E7-88A7-4F32-BE39-CAFBA4C6CB98}"/>
</file>

<file path=customXml/itemProps2.xml><?xml version="1.0" encoding="utf-8"?>
<ds:datastoreItem xmlns:ds="http://schemas.openxmlformats.org/officeDocument/2006/customXml" ds:itemID="{C4B15B3F-5E9A-494D-B0C2-E43744C8597E}"/>
</file>

<file path=customXml/itemProps3.xml><?xml version="1.0" encoding="utf-8"?>
<ds:datastoreItem xmlns:ds="http://schemas.openxmlformats.org/officeDocument/2006/customXml" ds:itemID="{BD0C8B68-9E4D-47BE-8F23-04F74C1D24A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Syverson</dc:creator>
  <cp:keywords/>
  <dc:description/>
  <cp:lastModifiedBy>Ambrosia Crump</cp:lastModifiedBy>
  <cp:revision/>
  <dcterms:created xsi:type="dcterms:W3CDTF">2021-03-16T15:50:27Z</dcterms:created>
  <dcterms:modified xsi:type="dcterms:W3CDTF">2022-08-16T23:55:05Z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0x0101007844814CE9C1394D85BEE9CB503172B7</vt:lpwstr>
  </property>
</Properties>
</file>